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lwaL\Desktop\LPT BUDGET BENCH MARK\Treasury Assement action\Final Budget Item\"/>
    </mc:Choice>
  </mc:AlternateContent>
  <xr:revisionPtr revIDLastSave="0" documentId="13_ncr:1_{7AAFC5C9-32B2-411B-971F-387EE8A4D87E}" xr6:coauthVersionLast="47" xr6:coauthVersionMax="47" xr10:uidLastSave="{00000000-0000-0000-0000-000000000000}"/>
  <bookViews>
    <workbookView xWindow="-110" yWindow="-110" windowWidth="19420" windowHeight="10300" xr2:uid="{B00AD62C-7A0C-46D7-901F-27CA1F23AE84}"/>
  </bookViews>
  <sheets>
    <sheet name="CAPEX 2023-2024" sheetId="1" r:id="rId1"/>
  </sheets>
  <definedNames>
    <definedName name="_xlnm.Print_Area" localSheetId="0">'CAPEX 2023-2024'!$B$1:$G$94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1" l="1"/>
  <c r="E87" i="1"/>
  <c r="D87" i="1"/>
  <c r="D94" i="1" s="1"/>
  <c r="C87" i="1"/>
  <c r="E86" i="1"/>
  <c r="D86" i="1"/>
  <c r="C86" i="1"/>
  <c r="F76" i="1"/>
  <c r="E76" i="1"/>
  <c r="E78" i="1" s="1"/>
  <c r="D59" i="1"/>
  <c r="D76" i="1" s="1"/>
  <c r="G36" i="1"/>
  <c r="F36" i="1"/>
  <c r="E36" i="1"/>
  <c r="D36" i="1"/>
  <c r="E28" i="1"/>
  <c r="D28" i="1"/>
  <c r="F27" i="1"/>
  <c r="E27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F28" i="1" s="1"/>
  <c r="E18" i="1"/>
  <c r="D15" i="1"/>
  <c r="E14" i="1"/>
  <c r="F11" i="1"/>
  <c r="F10" i="1"/>
  <c r="F15" i="1" s="1"/>
  <c r="E10" i="1"/>
  <c r="E15" i="1" s="1"/>
  <c r="F78" i="1" l="1"/>
  <c r="C93" i="1"/>
  <c r="C94" i="1" s="1"/>
  <c r="D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Morami Monyeki</author>
  </authors>
  <commentList>
    <comment ref="D6" authorId="0" shapeId="0" xr:uid="{4DB2161F-AE93-4AC0-9D0E-7A00D2C68325}">
      <text>
        <r>
          <rPr>
            <b/>
            <sz val="9"/>
            <color indexed="81"/>
            <rFont val="Tahoma"/>
            <family val="2"/>
          </rPr>
          <t>Morami Monyeki:</t>
        </r>
        <r>
          <rPr>
            <sz val="9"/>
            <color indexed="81"/>
            <rFont val="Tahoma"/>
            <family val="2"/>
          </rPr>
          <t xml:space="preserve">
Highmast lights not approved for 2024, the budget has been moved to Witpoort</t>
        </r>
      </text>
    </comment>
    <comment ref="D12" authorId="0" shapeId="0" xr:uid="{5B7F9693-6FDD-47B8-B188-36DECBA29CD8}">
      <text>
        <r>
          <rPr>
            <b/>
            <sz val="9"/>
            <color indexed="81"/>
            <rFont val="Tahoma"/>
            <family val="2"/>
          </rPr>
          <t>Morami Monyeki:</t>
        </r>
        <r>
          <rPr>
            <sz val="9"/>
            <color indexed="81"/>
            <rFont val="Tahoma"/>
            <family val="2"/>
          </rPr>
          <t xml:space="preserve">
Own funding to be used for 2024 FY
</t>
        </r>
      </text>
    </comment>
  </commentList>
</comments>
</file>

<file path=xl/sharedStrings.xml><?xml version="1.0" encoding="utf-8"?>
<sst xmlns="http://schemas.openxmlformats.org/spreadsheetml/2006/main" count="266" uniqueCount="143">
  <si>
    <t>IDP</t>
  </si>
  <si>
    <t>PROJECT NAME MIG</t>
  </si>
  <si>
    <t xml:space="preserve">DEPARTMENT </t>
  </si>
  <si>
    <t xml:space="preserve"> 2023/24 </t>
  </si>
  <si>
    <t xml:space="preserve"> 2024/25 </t>
  </si>
  <si>
    <t xml:space="preserve"> 2025/26 </t>
  </si>
  <si>
    <t xml:space="preserve"> SOURCE OF FUNDING </t>
  </si>
  <si>
    <t>ISW4</t>
  </si>
  <si>
    <t>Extension and Augmentation of water supply in Witpoort RWS  6</t>
  </si>
  <si>
    <t>WATER</t>
  </si>
  <si>
    <t>MIG</t>
  </si>
  <si>
    <t>SS8</t>
  </si>
  <si>
    <t xml:space="preserve">Establishment of transfer stations in the rural villages </t>
  </si>
  <si>
    <t>WASTE</t>
  </si>
  <si>
    <t>SS57</t>
  </si>
  <si>
    <t>Marapong sports, arts and culture precint phase 2</t>
  </si>
  <si>
    <t>Public Works</t>
  </si>
  <si>
    <t>ISE12</t>
  </si>
  <si>
    <t xml:space="preserve">Highmast light installation in Various villages </t>
  </si>
  <si>
    <t>Martinique access road</t>
  </si>
  <si>
    <t>Letlora access road</t>
  </si>
  <si>
    <t>Extension 1 and Augmentation of water supply in Mokuruanyane Cluster</t>
  </si>
  <si>
    <t>Steve Biko EXT2 access road</t>
  </si>
  <si>
    <t>Bangalong access road</t>
  </si>
  <si>
    <t>ISR/P4</t>
  </si>
  <si>
    <t>Construction of OR tambo Road</t>
  </si>
  <si>
    <t>ISW2</t>
  </si>
  <si>
    <t>Witpoort and Gaseleka RWS Phase 5 (To be Completed)</t>
  </si>
  <si>
    <t xml:space="preserve">Marapong Acess Roads &amp; storm water </t>
  </si>
  <si>
    <t xml:space="preserve">TOTAL MIG </t>
  </si>
  <si>
    <t xml:space="preserve">PROJECT NAME WSIG </t>
  </si>
  <si>
    <t>REPLACEMENT OF ASBESTOS CEMENT PIPE (AC) TO HDPE/uPVC WATER PIPES IN LEPHALALE TOWN (RESIDENTIAL)</t>
  </si>
  <si>
    <t>Water</t>
  </si>
  <si>
    <t>WSIG</t>
  </si>
  <si>
    <t>REPLACEMENT OF ASBESTOS CEMENT PIPE (AC) TO HDPE/uPVC WATER PIPES IN ONVERWACHT (CBD)</t>
  </si>
  <si>
    <t xml:space="preserve">REPLACEMENT OF ASBESTOS CEMENT PIPE (AC) TO HDPE/uPVC WATER PIPES IN LEPHALALE </t>
  </si>
  <si>
    <t xml:space="preserve">REPLACEMENT OF ASBESTOS CEMENT PIPE (AC) TO HDPE/uPVC WATER PIPES IN MARAPONG (ZONE 2) </t>
  </si>
  <si>
    <t>REPLACEMENT OF ASBESTOS CEMENT PIPE (AC) TO HDPE/uPVC WATER PIPES IN ONVERWACHT (SECTION C)</t>
  </si>
  <si>
    <t>REPLACEMENT OF ASBESTOS CEMENT PIPE (AC) TO HDPE/uPVC WATER PIPES IN MARAPONG (ZONE 1)</t>
  </si>
  <si>
    <t>REPLACEMENT OF ASBESTOS CEMENT PIPE (AC) TO HDPE/uPVC WATER PIPES IN ONVERWACHT (SECTION A)</t>
  </si>
  <si>
    <t>REFURBISHMENT AND UPGRADING OF SEWER PUMP STATIONS, WASTE WATER TREATMENT WORKS, NETWORK PIPES AND REPLACEMENT OF SEWER AC PIPES</t>
  </si>
  <si>
    <t>ISW11</t>
  </si>
  <si>
    <t>Marapong Bulk Water Supply PIPELINE</t>
  </si>
  <si>
    <t>ISW6</t>
  </si>
  <si>
    <t xml:space="preserve">Marapong Storage Facility-Construction of 2x3ML Steel Reservoirs </t>
  </si>
  <si>
    <t xml:space="preserve">TOTAL  WSIG </t>
  </si>
  <si>
    <t xml:space="preserve">PROJECT NAME RENERGY EFFICIENCY </t>
  </si>
  <si>
    <t xml:space="preserve">Energy Efficiency  5A </t>
  </si>
  <si>
    <t xml:space="preserve">Electrical </t>
  </si>
  <si>
    <t xml:space="preserve">PROJECT NAME ELECTRIFICATION </t>
  </si>
  <si>
    <t xml:space="preserve">Electrification in Various villages - 5A </t>
  </si>
  <si>
    <t xml:space="preserve">Electrification </t>
  </si>
  <si>
    <t xml:space="preserve">TOTAL  ELECTRIFICATION </t>
  </si>
  <si>
    <t xml:space="preserve">PROJECT NAME OWN FUNDING </t>
  </si>
  <si>
    <t>ISW34</t>
  </si>
  <si>
    <t>Asbestos Cutting Machine</t>
  </si>
  <si>
    <t xml:space="preserve">Water </t>
  </si>
  <si>
    <t>LLM</t>
  </si>
  <si>
    <t>ISW35</t>
  </si>
  <si>
    <t>Jack Hammer (Makita Demolition Hammer)</t>
  </si>
  <si>
    <t>Palisade Fencing for Storage Facilities and Water Pumpstations (Urban and Rural)</t>
  </si>
  <si>
    <t>Appoint the Transactional Advisor – Zeeland WTW (Operational)</t>
  </si>
  <si>
    <t>Security Guard Houses</t>
  </si>
  <si>
    <t>CSS2</t>
  </si>
  <si>
    <t xml:space="preserve">Office Equipments </t>
  </si>
  <si>
    <t xml:space="preserve">Corporate Services </t>
  </si>
  <si>
    <t>CSS4</t>
  </si>
  <si>
    <t xml:space="preserve">Computer  Equipment </t>
  </si>
  <si>
    <t>SS34</t>
  </si>
  <si>
    <t xml:space="preserve"> Operationalisation of testing ground-Weighbridge  Town - (TrafficTest ground) </t>
  </si>
  <si>
    <t xml:space="preserve">Social - Licencing </t>
  </si>
  <si>
    <t>SS14</t>
  </si>
  <si>
    <t xml:space="preserve">Licencing of Landfill site </t>
  </si>
  <si>
    <t xml:space="preserve">social - waste </t>
  </si>
  <si>
    <t>1 X Compactor trucks</t>
  </si>
  <si>
    <t>1 x Skip loader truck</t>
  </si>
  <si>
    <t>SS17</t>
  </si>
  <si>
    <t xml:space="preserve">1 X Tractor </t>
  </si>
  <si>
    <t>ISR/P44</t>
  </si>
  <si>
    <t xml:space="preserve">TLB  + Detagible Broom </t>
  </si>
  <si>
    <t xml:space="preserve">Public  work </t>
  </si>
  <si>
    <t>ISR/P46</t>
  </si>
  <si>
    <t xml:space="preserve">Trailor for Roller </t>
  </si>
  <si>
    <t>ISR/P19</t>
  </si>
  <si>
    <t xml:space="preserve">Road resealing </t>
  </si>
  <si>
    <t>ISR/P33</t>
  </si>
  <si>
    <t xml:space="preserve">Marapong Roads &amp; storm water  Technical report </t>
  </si>
  <si>
    <t>ISR/P45</t>
  </si>
  <si>
    <t xml:space="preserve">Onvewaght Roads -Technical report </t>
  </si>
  <si>
    <t xml:space="preserve">Supply,Delivery and off - Loading on Mobile Trash  Pump </t>
  </si>
  <si>
    <t xml:space="preserve">Sanitation </t>
  </si>
  <si>
    <t>ISS2</t>
  </si>
  <si>
    <t xml:space="preserve">Supply,Delivery, off - Loading and licencing of Sewer Unblocking machine </t>
  </si>
  <si>
    <t>ISS1</t>
  </si>
  <si>
    <t>Supply, delivery and Offloading of Mobile bucket winch</t>
  </si>
  <si>
    <t>ISS17</t>
  </si>
  <si>
    <t>Refurbishment and upgrading of Paarl wastewater treatment works &amp; holding dam</t>
  </si>
  <si>
    <t>ISS14</t>
  </si>
  <si>
    <t xml:space="preserve">Technical report for VIP Toilets </t>
  </si>
  <si>
    <t>ISW33</t>
  </si>
  <si>
    <t xml:space="preserve">Refurbishment of Zongesien &amp;  construction of sewer dumping site </t>
  </si>
  <si>
    <t>ISE7</t>
  </si>
  <si>
    <t>Construction of KingbirdLine (Techical report)</t>
  </si>
  <si>
    <t>ISE16</t>
  </si>
  <si>
    <t xml:space="preserve">Replacembet of Switch Gears x 2 </t>
  </si>
  <si>
    <t>Consulting Engineer (Resposible Engineer - approval for Engineering)</t>
  </si>
  <si>
    <t>ISE15</t>
  </si>
  <si>
    <t>Maintanance and closing of the ring circuits + 12</t>
  </si>
  <si>
    <t>ISS10</t>
  </si>
  <si>
    <t xml:space="preserve">Pump station 25 Reurbishment and construction of line to zongesien </t>
  </si>
  <si>
    <t xml:space="preserve">Pump 24 Reurbishment and construction phehelelo </t>
  </si>
  <si>
    <t>BTO4</t>
  </si>
  <si>
    <t>BI  system</t>
  </si>
  <si>
    <t xml:space="preserve">BTO </t>
  </si>
  <si>
    <t>Construction of OR tambo</t>
  </si>
  <si>
    <t>Solar Plant Infrastructure</t>
  </si>
  <si>
    <t>Electricity</t>
  </si>
  <si>
    <t>ISW39</t>
  </si>
  <si>
    <t>Zeeland Water Treatment Works - Appoint the Transactional Advisor</t>
  </si>
  <si>
    <t>LLM/PPP</t>
  </si>
  <si>
    <t>SS16</t>
  </si>
  <si>
    <t>ISW40</t>
  </si>
  <si>
    <t xml:space="preserve">Smart Water &amp; Prepaid Water  Metering </t>
  </si>
  <si>
    <t>DBSA</t>
  </si>
  <si>
    <t>LLM/DBSA/Grant/SLP</t>
  </si>
  <si>
    <t xml:space="preserve">TOTAL  OWN FUNDING </t>
  </si>
  <si>
    <t xml:space="preserve">TOTAL  CAPEX </t>
  </si>
  <si>
    <t xml:space="preserve">DESCRIPTION </t>
  </si>
  <si>
    <t>2023/24</t>
  </si>
  <si>
    <t>2024/25</t>
  </si>
  <si>
    <t>2025/26</t>
  </si>
  <si>
    <t xml:space="preserve">Equtable share </t>
  </si>
  <si>
    <t>FMG</t>
  </si>
  <si>
    <t>EPWP</t>
  </si>
  <si>
    <t xml:space="preserve">Total Operating Grants </t>
  </si>
  <si>
    <t>ENERGY EFFICIENCY</t>
  </si>
  <si>
    <t>INEP</t>
  </si>
  <si>
    <t>WSIG S6B</t>
  </si>
  <si>
    <t xml:space="preserve">Own Funding Project </t>
  </si>
  <si>
    <t xml:space="preserve">TOTAL  GRANTS </t>
  </si>
  <si>
    <r>
      <t xml:space="preserve">Grey Water From Paarl Waste Water Treatmnet - Appoint the Transactional Advisor                                              </t>
    </r>
    <r>
      <rPr>
        <sz val="14"/>
        <color rgb="FFFF0000"/>
        <rFont val="Calibri"/>
        <family val="2"/>
        <scheme val="minor"/>
      </rPr>
      <t xml:space="preserve">COMPILE A BUSINESS CASE FOR THE USE OF GREY WATER FROM PAARL WWT FO INDUSTRIAL DEVELOPMENT TO UNLOCK POTENTIAL FOR MINING INDUSTRIAL </t>
    </r>
  </si>
  <si>
    <t>ELECTRICITY</t>
  </si>
  <si>
    <t xml:space="preserve">CAPEX BUDGET 2023/24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</si>
</sst>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1" xfId="0" applyFont="1" applyBorder="1"/>
    <xf numFmtId="165" fontId="4" fillId="0" borderId="2" xfId="1" applyNumberFormat="1" applyFont="1" applyFill="1" applyBorder="1"/>
    <xf numFmtId="0" fontId="0" fillId="0" borderId="2" xfId="0" applyBorder="1"/>
    <xf numFmtId="165" fontId="4" fillId="0" borderId="3" xfId="1" applyNumberFormat="1" applyFont="1" applyFill="1" applyBorder="1"/>
    <xf numFmtId="0" fontId="0" fillId="0" borderId="3" xfId="0" applyBorder="1"/>
    <xf numFmtId="0" fontId="4" fillId="0" borderId="3" xfId="0" applyFont="1" applyBorder="1"/>
    <xf numFmtId="0" fontId="2" fillId="0" borderId="3" xfId="0" applyFont="1" applyBorder="1"/>
    <xf numFmtId="0" fontId="2" fillId="0" borderId="0" xfId="0" applyFont="1"/>
    <xf numFmtId="165" fontId="5" fillId="0" borderId="3" xfId="1" applyNumberFormat="1" applyFont="1" applyFill="1" applyBorder="1"/>
    <xf numFmtId="0" fontId="0" fillId="0" borderId="4" xfId="0" applyBorder="1"/>
    <xf numFmtId="0" fontId="4" fillId="0" borderId="4" xfId="0" applyFont="1" applyBorder="1"/>
    <xf numFmtId="165" fontId="4" fillId="0" borderId="4" xfId="1" applyNumberFormat="1" applyFont="1" applyFill="1" applyBorder="1"/>
    <xf numFmtId="0" fontId="0" fillId="0" borderId="1" xfId="0" applyBorder="1"/>
    <xf numFmtId="0" fontId="3" fillId="0" borderId="2" xfId="0" applyFont="1" applyBorder="1"/>
    <xf numFmtId="0" fontId="3" fillId="0" borderId="0" xfId="0" applyFont="1"/>
    <xf numFmtId="165" fontId="3" fillId="0" borderId="2" xfId="1" applyNumberFormat="1" applyFont="1" applyFill="1" applyBorder="1"/>
    <xf numFmtId="165" fontId="3" fillId="0" borderId="1" xfId="1" applyNumberFormat="1" applyFont="1" applyFill="1" applyBorder="1"/>
    <xf numFmtId="0" fontId="2" fillId="0" borderId="2" xfId="0" applyFont="1" applyBorder="1"/>
    <xf numFmtId="0" fontId="2" fillId="0" borderId="5" xfId="0" applyFont="1" applyBorder="1"/>
    <xf numFmtId="165" fontId="2" fillId="0" borderId="2" xfId="1" applyNumberFormat="1" applyFont="1" applyFill="1" applyBorder="1"/>
    <xf numFmtId="0" fontId="0" fillId="2" borderId="0" xfId="0" applyFill="1"/>
    <xf numFmtId="0" fontId="6" fillId="0" borderId="1" xfId="0" applyFont="1" applyBorder="1"/>
    <xf numFmtId="0" fontId="0" fillId="0" borderId="2" xfId="0" applyBorder="1" applyAlignment="1">
      <alignment vertical="top"/>
    </xf>
    <xf numFmtId="0" fontId="7" fillId="0" borderId="2" xfId="0" applyFont="1" applyBorder="1" applyAlignment="1">
      <alignment vertical="top" wrapText="1"/>
    </xf>
    <xf numFmtId="165" fontId="7" fillId="0" borderId="2" xfId="1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/>
    </xf>
    <xf numFmtId="165" fontId="7" fillId="0" borderId="3" xfId="1" applyNumberFormat="1" applyFont="1" applyFill="1" applyBorder="1"/>
    <xf numFmtId="165" fontId="6" fillId="0" borderId="1" xfId="1" applyNumberFormat="1" applyFont="1" applyFill="1" applyBorder="1"/>
    <xf numFmtId="0" fontId="0" fillId="2" borderId="6" xfId="0" applyFill="1" applyBorder="1"/>
    <xf numFmtId="0" fontId="2" fillId="2" borderId="6" xfId="0" applyFont="1" applyFill="1" applyBorder="1"/>
    <xf numFmtId="165" fontId="2" fillId="2" borderId="6" xfId="1" applyNumberFormat="1" applyFont="1" applyFill="1" applyBorder="1"/>
    <xf numFmtId="0" fontId="2" fillId="3" borderId="1" xfId="0" applyFont="1" applyFill="1" applyBorder="1"/>
    <xf numFmtId="0" fontId="6" fillId="3" borderId="1" xfId="0" applyFont="1" applyFill="1" applyBorder="1"/>
    <xf numFmtId="165" fontId="6" fillId="0" borderId="1" xfId="1" applyNumberFormat="1" applyFont="1" applyBorder="1"/>
    <xf numFmtId="0" fontId="7" fillId="2" borderId="6" xfId="0" applyFont="1" applyFill="1" applyBorder="1"/>
    <xf numFmtId="165" fontId="7" fillId="2" borderId="6" xfId="1" applyNumberFormat="1" applyFont="1" applyFill="1" applyBorder="1"/>
    <xf numFmtId="0" fontId="0" fillId="2" borderId="2" xfId="0" applyFill="1" applyBorder="1"/>
    <xf numFmtId="0" fontId="7" fillId="2" borderId="2" xfId="0" applyFont="1" applyFill="1" applyBorder="1"/>
    <xf numFmtId="165" fontId="7" fillId="2" borderId="2" xfId="1" applyNumberFormat="1" applyFont="1" applyFill="1" applyBorder="1"/>
    <xf numFmtId="0" fontId="0" fillId="2" borderId="4" xfId="0" applyFill="1" applyBorder="1"/>
    <xf numFmtId="0" fontId="7" fillId="2" borderId="4" xfId="0" applyFont="1" applyFill="1" applyBorder="1"/>
    <xf numFmtId="165" fontId="7" fillId="0" borderId="4" xfId="1" applyNumberFormat="1" applyFont="1" applyBorder="1"/>
    <xf numFmtId="165" fontId="6" fillId="3" borderId="1" xfId="1" applyNumberFormat="1" applyFont="1" applyFill="1" applyBorder="1"/>
    <xf numFmtId="165" fontId="2" fillId="3" borderId="1" xfId="1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165" fontId="2" fillId="2" borderId="1" xfId="1" applyNumberFormat="1" applyFont="1" applyFill="1" applyBorder="1"/>
    <xf numFmtId="165" fontId="2" fillId="2" borderId="3" xfId="1" applyNumberFormat="1" applyFont="1" applyFill="1" applyBorder="1"/>
    <xf numFmtId="0" fontId="3" fillId="3" borderId="1" xfId="0" applyFont="1" applyFill="1" applyBorder="1"/>
    <xf numFmtId="0" fontId="3" fillId="2" borderId="4" xfId="0" applyFont="1" applyFill="1" applyBorder="1"/>
    <xf numFmtId="165" fontId="3" fillId="2" borderId="4" xfId="1" applyNumberFormat="1" applyFont="1" applyFill="1" applyBorder="1"/>
    <xf numFmtId="165" fontId="3" fillId="3" borderId="1" xfId="1" applyNumberFormat="1" applyFont="1" applyFill="1" applyBorder="1"/>
    <xf numFmtId="0" fontId="0" fillId="3" borderId="1" xfId="0" applyFill="1" applyBorder="1"/>
    <xf numFmtId="164" fontId="0" fillId="0" borderId="0" xfId="1" applyFont="1"/>
    <xf numFmtId="43" fontId="0" fillId="0" borderId="0" xfId="0" applyNumberFormat="1"/>
    <xf numFmtId="0" fontId="4" fillId="0" borderId="2" xfId="0" applyFont="1" applyBorder="1"/>
    <xf numFmtId="165" fontId="4" fillId="0" borderId="2" xfId="1" applyNumberFormat="1" applyFont="1" applyBorder="1"/>
    <xf numFmtId="165" fontId="4" fillId="0" borderId="3" xfId="1" applyNumberFormat="1" applyFont="1" applyBorder="1"/>
    <xf numFmtId="165" fontId="4" fillId="0" borderId="4" xfId="1" applyNumberFormat="1" applyFont="1" applyBorder="1"/>
    <xf numFmtId="0" fontId="3" fillId="0" borderId="3" xfId="0" applyFont="1" applyBorder="1"/>
    <xf numFmtId="165" fontId="3" fillId="0" borderId="3" xfId="1" applyNumberFormat="1" applyFont="1" applyBorder="1"/>
    <xf numFmtId="0" fontId="3" fillId="4" borderId="4" xfId="0" applyFont="1" applyFill="1" applyBorder="1"/>
    <xf numFmtId="165" fontId="3" fillId="4" borderId="4" xfId="1" applyNumberFormat="1" applyFont="1" applyFill="1" applyBorder="1"/>
    <xf numFmtId="165" fontId="0" fillId="0" borderId="0" xfId="0" applyNumberFormat="1"/>
    <xf numFmtId="0" fontId="0" fillId="0" borderId="2" xfId="0" applyFill="1" applyBorder="1"/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/>
    <xf numFmtId="0" fontId="0" fillId="0" borderId="0" xfId="0" applyFill="1"/>
    <xf numFmtId="0" fontId="0" fillId="0" borderId="3" xfId="0" applyFill="1" applyBorder="1"/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/>
    <xf numFmtId="0" fontId="0" fillId="0" borderId="3" xfId="0" applyFill="1" applyBorder="1" applyAlignment="1">
      <alignment vertical="top"/>
    </xf>
    <xf numFmtId="0" fontId="7" fillId="0" borderId="3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165" fontId="4" fillId="0" borderId="2" xfId="1" applyNumberFormat="1" applyFont="1" applyFill="1" applyBorder="1" applyAlignment="1"/>
    <xf numFmtId="165" fontId="4" fillId="0" borderId="3" xfId="1" applyNumberFormat="1" applyFont="1" applyFill="1" applyBorder="1" applyAlignment="1"/>
    <xf numFmtId="165" fontId="4" fillId="0" borderId="3" xfId="0" applyNumberFormat="1" applyFont="1" applyFill="1" applyBorder="1"/>
    <xf numFmtId="0" fontId="0" fillId="0" borderId="7" xfId="0" applyFill="1" applyBorder="1"/>
    <xf numFmtId="0" fontId="8" fillId="0" borderId="3" xfId="0" applyFont="1" applyFill="1" applyBorder="1" applyAlignment="1">
      <alignment horizontal="left" vertical="center" wrapText="1" readingOrder="1"/>
    </xf>
    <xf numFmtId="0" fontId="4" fillId="0" borderId="3" xfId="0" applyFont="1" applyFill="1" applyBorder="1" applyAlignment="1">
      <alignment vertical="top"/>
    </xf>
    <xf numFmtId="165" fontId="8" fillId="0" borderId="3" xfId="1" applyNumberFormat="1" applyFont="1" applyFill="1" applyBorder="1" applyAlignment="1">
      <alignment horizontal="left" vertical="top" wrapText="1" readingOrder="1"/>
    </xf>
    <xf numFmtId="0" fontId="2" fillId="0" borderId="7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0" fillId="0" borderId="4" xfId="0" applyFill="1" applyBorder="1"/>
    <xf numFmtId="0" fontId="3" fillId="0" borderId="4" xfId="0" applyFont="1" applyFill="1" applyBorder="1"/>
    <xf numFmtId="165" fontId="3" fillId="0" borderId="4" xfId="1" applyNumberFormat="1" applyFont="1" applyFill="1" applyBorder="1"/>
    <xf numFmtId="0" fontId="4" fillId="0" borderId="3" xfId="0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/>
    </xf>
    <xf numFmtId="0" fontId="5" fillId="0" borderId="4" xfId="0" applyFont="1" applyFill="1" applyBorder="1"/>
    <xf numFmtId="0" fontId="4" fillId="0" borderId="4" xfId="0" applyFont="1" applyFill="1" applyBorder="1"/>
    <xf numFmtId="0" fontId="5" fillId="0" borderId="3" xfId="0" applyFont="1" applyFill="1" applyBorder="1"/>
    <xf numFmtId="0" fontId="11" fillId="0" borderId="3" xfId="0" applyFont="1" applyFill="1" applyBorder="1"/>
    <xf numFmtId="165" fontId="11" fillId="0" borderId="3" xfId="1" applyNumberFormat="1" applyFont="1" applyFill="1" applyBorder="1"/>
    <xf numFmtId="165" fontId="11" fillId="0" borderId="4" xfId="1" applyNumberFormat="1" applyFont="1" applyFill="1" applyBorder="1"/>
    <xf numFmtId="0" fontId="7" fillId="0" borderId="3" xfId="0" applyFont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0" fontId="3" fillId="5" borderId="1" xfId="0" applyFont="1" applyFill="1" applyBorder="1"/>
    <xf numFmtId="0" fontId="2" fillId="5" borderId="1" xfId="0" applyFont="1" applyFill="1" applyBorder="1"/>
    <xf numFmtId="165" fontId="3" fillId="5" borderId="1" xfId="1" applyNumberFormat="1" applyFont="1" applyFill="1" applyBorder="1" applyAlignment="1">
      <alignment horizontal="left"/>
    </xf>
    <xf numFmtId="0" fontId="12" fillId="2" borderId="1" xfId="0" applyFont="1" applyFill="1" applyBorder="1"/>
    <xf numFmtId="0" fontId="3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D962-3820-465D-8E93-FAFC84563AFD}">
  <dimension ref="A1:G99"/>
  <sheetViews>
    <sheetView tabSelected="1" view="pageBreakPreview" topLeftCell="B40" zoomScale="60" zoomScaleNormal="100" workbookViewId="0">
      <selection activeCell="B2" sqref="B2:G2"/>
    </sheetView>
  </sheetViews>
  <sheetFormatPr defaultRowHeight="14.5" x14ac:dyDescent="0.35"/>
  <cols>
    <col min="1" max="1" width="8.81640625" hidden="1" customWidth="1"/>
    <col min="2" max="2" width="60.54296875" customWidth="1"/>
    <col min="3" max="3" width="22.81640625" customWidth="1"/>
    <col min="4" max="5" width="23" bestFit="1" customWidth="1"/>
    <col min="6" max="6" width="15.7265625" bestFit="1" customWidth="1"/>
    <col min="7" max="7" width="23.81640625" customWidth="1"/>
    <col min="8" max="8" width="11.453125" customWidth="1"/>
  </cols>
  <sheetData>
    <row r="1" spans="1:7" ht="52.5" customHeight="1" x14ac:dyDescent="0.5">
      <c r="A1" t="s">
        <v>0</v>
      </c>
      <c r="B1" s="107" t="s">
        <v>142</v>
      </c>
    </row>
    <row r="2" spans="1:7" ht="45.5" customHeight="1" x14ac:dyDescent="0.35">
      <c r="A2" s="1"/>
      <c r="B2" s="108" t="s">
        <v>1</v>
      </c>
      <c r="C2" s="108" t="s">
        <v>2</v>
      </c>
      <c r="D2" s="108" t="s">
        <v>3</v>
      </c>
      <c r="E2" s="108" t="s">
        <v>4</v>
      </c>
      <c r="F2" s="108" t="s">
        <v>5</v>
      </c>
      <c r="G2" s="109" t="s">
        <v>6</v>
      </c>
    </row>
    <row r="3" spans="1:7" s="71" customFormat="1" ht="37" x14ac:dyDescent="0.45">
      <c r="A3" s="68" t="s">
        <v>7</v>
      </c>
      <c r="B3" s="69" t="s">
        <v>8</v>
      </c>
      <c r="C3" s="70" t="s">
        <v>9</v>
      </c>
      <c r="D3" s="2">
        <v>3892681.9</v>
      </c>
      <c r="E3" s="2">
        <v>0</v>
      </c>
      <c r="F3" s="2">
        <v>0</v>
      </c>
      <c r="G3" s="68" t="s">
        <v>10</v>
      </c>
    </row>
    <row r="4" spans="1:7" s="71" customFormat="1" ht="18.5" x14ac:dyDescent="0.45">
      <c r="A4" s="72" t="s">
        <v>11</v>
      </c>
      <c r="B4" s="73" t="s">
        <v>12</v>
      </c>
      <c r="C4" s="74" t="s">
        <v>13</v>
      </c>
      <c r="D4" s="4">
        <v>26826318</v>
      </c>
      <c r="E4" s="4">
        <v>0</v>
      </c>
      <c r="F4" s="4">
        <v>0</v>
      </c>
      <c r="G4" s="72" t="s">
        <v>10</v>
      </c>
    </row>
    <row r="5" spans="1:7" s="71" customFormat="1" ht="18.5" x14ac:dyDescent="0.45">
      <c r="A5" s="72" t="s">
        <v>14</v>
      </c>
      <c r="B5" s="73" t="s">
        <v>15</v>
      </c>
      <c r="C5" s="74" t="s">
        <v>16</v>
      </c>
      <c r="D5" s="4">
        <v>10000000</v>
      </c>
      <c r="E5" s="4">
        <v>0</v>
      </c>
      <c r="F5" s="4">
        <v>0</v>
      </c>
      <c r="G5" s="72" t="s">
        <v>10</v>
      </c>
    </row>
    <row r="6" spans="1:7" s="71" customFormat="1" ht="18.5" x14ac:dyDescent="0.45">
      <c r="A6" s="72" t="s">
        <v>17</v>
      </c>
      <c r="B6" s="74" t="s">
        <v>18</v>
      </c>
      <c r="C6" s="74" t="s">
        <v>141</v>
      </c>
      <c r="D6" s="4">
        <v>0</v>
      </c>
      <c r="E6" s="4">
        <v>11316727.779999999</v>
      </c>
      <c r="F6" s="4">
        <v>0</v>
      </c>
      <c r="G6" s="72" t="s">
        <v>10</v>
      </c>
    </row>
    <row r="7" spans="1:7" s="71" customFormat="1" ht="18.5" x14ac:dyDescent="0.45">
      <c r="A7" s="72"/>
      <c r="B7" s="73" t="s">
        <v>19</v>
      </c>
      <c r="C7" s="74" t="s">
        <v>10</v>
      </c>
      <c r="D7" s="4"/>
      <c r="E7" s="4">
        <v>8000000</v>
      </c>
      <c r="F7" s="4"/>
      <c r="G7" s="72"/>
    </row>
    <row r="8" spans="1:7" s="71" customFormat="1" ht="18.5" x14ac:dyDescent="0.45">
      <c r="A8" s="72"/>
      <c r="B8" s="74" t="s">
        <v>20</v>
      </c>
      <c r="C8" s="74" t="s">
        <v>10</v>
      </c>
      <c r="D8" s="4"/>
      <c r="E8" s="4">
        <v>5000000</v>
      </c>
      <c r="F8" s="4">
        <v>8000000</v>
      </c>
      <c r="G8" s="72" t="s">
        <v>10</v>
      </c>
    </row>
    <row r="9" spans="1:7" s="71" customFormat="1" ht="41.25" customHeight="1" x14ac:dyDescent="0.45">
      <c r="A9" s="72"/>
      <c r="B9" s="73" t="s">
        <v>21</v>
      </c>
      <c r="C9" s="74" t="s">
        <v>10</v>
      </c>
      <c r="D9" s="4"/>
      <c r="E9" s="4">
        <v>11139709.42</v>
      </c>
      <c r="F9" s="4">
        <v>0</v>
      </c>
      <c r="G9" s="72" t="s">
        <v>10</v>
      </c>
    </row>
    <row r="10" spans="1:7" s="8" customFormat="1" ht="18.5" x14ac:dyDescent="0.45">
      <c r="A10" s="7"/>
      <c r="B10" s="6" t="s">
        <v>22</v>
      </c>
      <c r="C10" s="6" t="s">
        <v>10</v>
      </c>
      <c r="D10" s="4"/>
      <c r="E10" s="4">
        <f>10000000-1529563-2699300</f>
        <v>5771137</v>
      </c>
      <c r="F10" s="4">
        <f>17000000-2817400</f>
        <v>14182600</v>
      </c>
      <c r="G10" s="7" t="s">
        <v>10</v>
      </c>
    </row>
    <row r="11" spans="1:7" ht="18.5" x14ac:dyDescent="0.45">
      <c r="A11" s="5"/>
      <c r="B11" s="6" t="s">
        <v>23</v>
      </c>
      <c r="C11" s="6" t="s">
        <v>10</v>
      </c>
      <c r="D11" s="4"/>
      <c r="E11" s="4"/>
      <c r="F11" s="4">
        <f>20000000-3652000</f>
        <v>16348000</v>
      </c>
      <c r="G11" s="5" t="s">
        <v>10</v>
      </c>
    </row>
    <row r="12" spans="1:7" ht="18.5" x14ac:dyDescent="0.45">
      <c r="A12" s="5" t="s">
        <v>24</v>
      </c>
      <c r="B12" s="6" t="s">
        <v>25</v>
      </c>
      <c r="C12" s="6" t="s">
        <v>10</v>
      </c>
      <c r="D12" s="9"/>
      <c r="E12" s="4">
        <v>5000000</v>
      </c>
      <c r="F12" s="4">
        <v>15000000</v>
      </c>
      <c r="G12" s="5" t="s">
        <v>10</v>
      </c>
    </row>
    <row r="13" spans="1:7" s="71" customFormat="1" ht="18.5" x14ac:dyDescent="0.45">
      <c r="A13" s="72" t="s">
        <v>26</v>
      </c>
      <c r="B13" s="74" t="s">
        <v>27</v>
      </c>
      <c r="C13" s="74" t="s">
        <v>10</v>
      </c>
      <c r="D13" s="4">
        <v>8415000</v>
      </c>
      <c r="E13" s="4"/>
      <c r="F13" s="4"/>
      <c r="G13" s="72"/>
    </row>
    <row r="14" spans="1:7" ht="18.5" x14ac:dyDescent="0.45">
      <c r="A14" s="10"/>
      <c r="B14" s="11" t="s">
        <v>28</v>
      </c>
      <c r="C14" s="11"/>
      <c r="D14" s="12"/>
      <c r="E14" s="12">
        <f>5000000+59126</f>
        <v>5059126</v>
      </c>
      <c r="F14" s="4"/>
      <c r="G14" s="5" t="s">
        <v>10</v>
      </c>
    </row>
    <row r="15" spans="1:7" ht="18.5" x14ac:dyDescent="0.45">
      <c r="A15" s="13"/>
      <c r="B15" s="14" t="s">
        <v>29</v>
      </c>
      <c r="C15" s="15"/>
      <c r="D15" s="16">
        <f>SUM(D3:D14)</f>
        <v>49133999.899999999</v>
      </c>
      <c r="E15" s="16">
        <f>SUM(E3:E14)</f>
        <v>51286700.200000003</v>
      </c>
      <c r="F15" s="17">
        <f>SUM(F3:F14)</f>
        <v>53530600</v>
      </c>
      <c r="G15" s="13"/>
    </row>
    <row r="16" spans="1:7" s="21" customFormat="1" x14ac:dyDescent="0.35">
      <c r="A16" s="13"/>
      <c r="B16" s="18"/>
      <c r="C16" s="19"/>
      <c r="D16" s="20"/>
      <c r="E16" s="20"/>
      <c r="F16" s="20"/>
      <c r="G16" s="3"/>
    </row>
    <row r="17" spans="1:7" ht="31.5" customHeight="1" x14ac:dyDescent="0.45">
      <c r="A17" s="1"/>
      <c r="B17" s="104" t="s">
        <v>30</v>
      </c>
      <c r="C17" s="104" t="s">
        <v>2</v>
      </c>
      <c r="D17" s="104" t="s">
        <v>3</v>
      </c>
      <c r="E17" s="104" t="s">
        <v>4</v>
      </c>
      <c r="F17" s="104" t="s">
        <v>5</v>
      </c>
      <c r="G17" s="105" t="s">
        <v>6</v>
      </c>
    </row>
    <row r="18" spans="1:7" s="26" customFormat="1" ht="31.5" customHeight="1" x14ac:dyDescent="0.35">
      <c r="A18" s="23"/>
      <c r="B18" s="24" t="s">
        <v>31</v>
      </c>
      <c r="C18" s="101" t="s">
        <v>32</v>
      </c>
      <c r="D18" s="25"/>
      <c r="E18" s="25">
        <f>52209000/4</f>
        <v>13052250</v>
      </c>
      <c r="F18" s="25">
        <f>54533000/4</f>
        <v>13633250</v>
      </c>
      <c r="G18" s="23" t="s">
        <v>33</v>
      </c>
    </row>
    <row r="19" spans="1:7" s="26" customFormat="1" ht="31.5" customHeight="1" x14ac:dyDescent="0.35">
      <c r="A19" s="27"/>
      <c r="B19" s="28" t="s">
        <v>34</v>
      </c>
      <c r="C19" s="101" t="s">
        <v>32</v>
      </c>
      <c r="D19" s="29"/>
      <c r="E19" s="29">
        <f t="shared" ref="E19:E21" si="0">52209000/4</f>
        <v>13052250</v>
      </c>
      <c r="F19" s="29">
        <f t="shared" ref="F19:F21" si="1">54533000/4</f>
        <v>13633250</v>
      </c>
      <c r="G19" s="27" t="s">
        <v>33</v>
      </c>
    </row>
    <row r="20" spans="1:7" s="26" customFormat="1" ht="31.5" customHeight="1" x14ac:dyDescent="0.35">
      <c r="A20" s="27"/>
      <c r="B20" s="28" t="s">
        <v>35</v>
      </c>
      <c r="C20" s="101" t="s">
        <v>32</v>
      </c>
      <c r="D20" s="29"/>
      <c r="E20" s="29">
        <f t="shared" si="0"/>
        <v>13052250</v>
      </c>
      <c r="F20" s="29">
        <f>13633250/2</f>
        <v>6816625</v>
      </c>
      <c r="G20" s="27" t="s">
        <v>33</v>
      </c>
    </row>
    <row r="21" spans="1:7" s="26" customFormat="1" ht="31.5" customHeight="1" x14ac:dyDescent="0.35">
      <c r="A21" s="27"/>
      <c r="B21" s="28" t="s">
        <v>36</v>
      </c>
      <c r="C21" s="101" t="s">
        <v>32</v>
      </c>
      <c r="D21" s="29"/>
      <c r="E21" s="29">
        <f t="shared" si="0"/>
        <v>13052250</v>
      </c>
      <c r="F21" s="29">
        <f t="shared" si="1"/>
        <v>13633250</v>
      </c>
      <c r="G21" s="27" t="s">
        <v>33</v>
      </c>
    </row>
    <row r="22" spans="1:7" s="26" customFormat="1" ht="31.5" customHeight="1" x14ac:dyDescent="0.35">
      <c r="A22" s="27"/>
      <c r="B22" s="28" t="s">
        <v>37</v>
      </c>
      <c r="C22" s="101" t="s">
        <v>32</v>
      </c>
      <c r="D22" s="29"/>
      <c r="E22" s="30">
        <f>63531100/4</f>
        <v>15882775</v>
      </c>
      <c r="F22" s="29">
        <f>70000000/4</f>
        <v>17500000</v>
      </c>
      <c r="G22" s="27" t="s">
        <v>33</v>
      </c>
    </row>
    <row r="23" spans="1:7" s="26" customFormat="1" ht="31.5" customHeight="1" x14ac:dyDescent="0.35">
      <c r="A23" s="27"/>
      <c r="B23" s="28" t="s">
        <v>38</v>
      </c>
      <c r="C23" s="101" t="s">
        <v>32</v>
      </c>
      <c r="D23" s="29"/>
      <c r="E23" s="30">
        <f t="shared" ref="E23:E27" si="2">63531100/4</f>
        <v>15882775</v>
      </c>
      <c r="F23" s="29">
        <f t="shared" ref="F23:F27" si="3">70000000/4</f>
        <v>17500000</v>
      </c>
      <c r="G23" s="27" t="s">
        <v>33</v>
      </c>
    </row>
    <row r="24" spans="1:7" s="26" customFormat="1" ht="31.5" customHeight="1" x14ac:dyDescent="0.35">
      <c r="A24" s="27"/>
      <c r="B24" s="28" t="s">
        <v>39</v>
      </c>
      <c r="C24" s="101" t="s">
        <v>32</v>
      </c>
      <c r="D24" s="29"/>
      <c r="E24" s="30">
        <f t="shared" si="2"/>
        <v>15882775</v>
      </c>
      <c r="F24" s="29">
        <f t="shared" si="3"/>
        <v>17500000</v>
      </c>
      <c r="G24" s="27" t="s">
        <v>33</v>
      </c>
    </row>
    <row r="25" spans="1:7" s="26" customFormat="1" ht="31.5" customHeight="1" x14ac:dyDescent="0.35">
      <c r="A25" s="27"/>
      <c r="B25" s="28" t="s">
        <v>40</v>
      </c>
      <c r="C25" s="101" t="s">
        <v>32</v>
      </c>
      <c r="D25" s="29"/>
      <c r="E25" s="30"/>
      <c r="F25" s="29">
        <v>6816625</v>
      </c>
      <c r="G25" s="27" t="s">
        <v>33</v>
      </c>
    </row>
    <row r="26" spans="1:7" s="77" customFormat="1" ht="21" customHeight="1" x14ac:dyDescent="0.35">
      <c r="A26" s="75" t="s">
        <v>41</v>
      </c>
      <c r="B26" s="76" t="s">
        <v>42</v>
      </c>
      <c r="C26" s="102" t="s">
        <v>32</v>
      </c>
      <c r="D26" s="30">
        <v>21226000</v>
      </c>
      <c r="E26" s="29"/>
      <c r="F26" s="29"/>
      <c r="G26" s="75" t="s">
        <v>33</v>
      </c>
    </row>
    <row r="27" spans="1:7" s="77" customFormat="1" ht="17.25" customHeight="1" x14ac:dyDescent="0.35">
      <c r="A27" s="75" t="s">
        <v>43</v>
      </c>
      <c r="B27" s="76" t="s">
        <v>44</v>
      </c>
      <c r="C27" s="103" t="s">
        <v>32</v>
      </c>
      <c r="D27" s="29">
        <v>10000000</v>
      </c>
      <c r="E27" s="30">
        <f t="shared" si="2"/>
        <v>15882775</v>
      </c>
      <c r="F27" s="29">
        <f t="shared" si="3"/>
        <v>17500000</v>
      </c>
      <c r="G27" s="75" t="s">
        <v>33</v>
      </c>
    </row>
    <row r="28" spans="1:7" ht="15.5" x14ac:dyDescent="0.35">
      <c r="A28" s="13"/>
      <c r="B28" s="22" t="s">
        <v>45</v>
      </c>
      <c r="C28" s="22"/>
      <c r="D28" s="31">
        <f>SUM(D18:D27)</f>
        <v>31226000</v>
      </c>
      <c r="E28" s="31">
        <f>SUM(E18:E27)</f>
        <v>115740100</v>
      </c>
      <c r="F28" s="31">
        <f>SUM(F18:F27)</f>
        <v>124533000</v>
      </c>
      <c r="G28" s="13"/>
    </row>
    <row r="29" spans="1:7" s="21" customFormat="1" x14ac:dyDescent="0.35">
      <c r="A29" s="32"/>
      <c r="B29" s="33"/>
      <c r="C29" s="33"/>
      <c r="D29" s="34"/>
      <c r="E29" s="34"/>
      <c r="F29" s="34"/>
      <c r="G29" s="32"/>
    </row>
    <row r="30" spans="1:7" ht="31.5" customHeight="1" x14ac:dyDescent="0.35">
      <c r="A30" s="35"/>
      <c r="B30" s="36" t="s">
        <v>46</v>
      </c>
      <c r="C30" s="36" t="s">
        <v>2</v>
      </c>
      <c r="D30" s="36" t="s">
        <v>3</v>
      </c>
      <c r="E30" s="36" t="s">
        <v>4</v>
      </c>
      <c r="F30" s="36" t="s">
        <v>5</v>
      </c>
      <c r="G30" s="35" t="s">
        <v>6</v>
      </c>
    </row>
    <row r="31" spans="1:7" s="8" customFormat="1" ht="15.5" x14ac:dyDescent="0.35">
      <c r="A31" s="18"/>
      <c r="B31" s="22" t="s">
        <v>47</v>
      </c>
      <c r="C31" s="22" t="s">
        <v>48</v>
      </c>
      <c r="D31" s="37">
        <v>0</v>
      </c>
      <c r="E31" s="37">
        <v>5000000</v>
      </c>
      <c r="F31" s="37"/>
      <c r="G31" s="1" t="s">
        <v>47</v>
      </c>
    </row>
    <row r="32" spans="1:7" s="21" customFormat="1" ht="15.5" x14ac:dyDescent="0.35">
      <c r="A32" s="32"/>
      <c r="B32" s="38"/>
      <c r="C32" s="38"/>
      <c r="D32" s="39"/>
      <c r="E32" s="39"/>
      <c r="F32" s="39"/>
      <c r="G32" s="32"/>
    </row>
    <row r="33" spans="1:7" ht="31.5" customHeight="1" x14ac:dyDescent="0.35">
      <c r="A33" s="35"/>
      <c r="B33" s="36" t="s">
        <v>49</v>
      </c>
      <c r="C33" s="36" t="s">
        <v>2</v>
      </c>
      <c r="D33" s="36" t="s">
        <v>3</v>
      </c>
      <c r="E33" s="36" t="s">
        <v>4</v>
      </c>
      <c r="F33" s="36" t="s">
        <v>5</v>
      </c>
      <c r="G33" s="35" t="s">
        <v>6</v>
      </c>
    </row>
    <row r="34" spans="1:7" s="21" customFormat="1" ht="15.5" x14ac:dyDescent="0.35">
      <c r="A34" s="40"/>
      <c r="B34" s="41" t="s">
        <v>50</v>
      </c>
      <c r="C34" s="41" t="s">
        <v>48</v>
      </c>
      <c r="D34" s="42">
        <v>0</v>
      </c>
      <c r="E34" s="42">
        <v>18000000</v>
      </c>
      <c r="F34" s="42">
        <v>18806000</v>
      </c>
      <c r="G34" s="40" t="s">
        <v>51</v>
      </c>
    </row>
    <row r="35" spans="1:7" s="21" customFormat="1" ht="15.5" x14ac:dyDescent="0.35">
      <c r="A35" s="43"/>
      <c r="B35" s="44"/>
      <c r="C35" s="44"/>
      <c r="D35" s="45"/>
      <c r="E35" s="45"/>
      <c r="F35" s="45"/>
      <c r="G35" s="43"/>
    </row>
    <row r="36" spans="1:7" ht="15.5" x14ac:dyDescent="0.35">
      <c r="A36" s="13"/>
      <c r="B36" s="36" t="s">
        <v>52</v>
      </c>
      <c r="C36" s="36"/>
      <c r="D36" s="46">
        <f>SUM(D34:D35)</f>
        <v>0</v>
      </c>
      <c r="E36" s="46">
        <f t="shared" ref="E36:G36" si="4">SUM(E34:E35)</f>
        <v>18000000</v>
      </c>
      <c r="F36" s="46">
        <f t="shared" si="4"/>
        <v>18806000</v>
      </c>
      <c r="G36" s="47">
        <f t="shared" si="4"/>
        <v>0</v>
      </c>
    </row>
    <row r="37" spans="1:7" s="21" customFormat="1" x14ac:dyDescent="0.35">
      <c r="A37" s="48"/>
      <c r="B37" s="49"/>
      <c r="C37" s="49"/>
      <c r="D37" s="50"/>
      <c r="E37" s="50"/>
      <c r="F37" s="50"/>
      <c r="G37" s="51"/>
    </row>
    <row r="38" spans="1:7" ht="31.5" customHeight="1" x14ac:dyDescent="0.45">
      <c r="A38" s="35"/>
      <c r="B38" s="52" t="s">
        <v>53</v>
      </c>
      <c r="C38" s="52" t="s">
        <v>2</v>
      </c>
      <c r="D38" s="52" t="s">
        <v>3</v>
      </c>
      <c r="E38" s="52" t="s">
        <v>4</v>
      </c>
      <c r="F38" s="52" t="s">
        <v>5</v>
      </c>
      <c r="G38" s="35" t="s">
        <v>6</v>
      </c>
    </row>
    <row r="39" spans="1:7" s="71" customFormat="1" ht="26.25" customHeight="1" x14ac:dyDescent="0.45">
      <c r="A39" s="68" t="s">
        <v>54</v>
      </c>
      <c r="B39" s="70" t="s">
        <v>55</v>
      </c>
      <c r="C39" s="70" t="s">
        <v>56</v>
      </c>
      <c r="D39" s="78">
        <v>100000</v>
      </c>
      <c r="E39" s="70"/>
      <c r="F39" s="70"/>
      <c r="G39" s="68" t="s">
        <v>57</v>
      </c>
    </row>
    <row r="40" spans="1:7" s="71" customFormat="1" ht="23.25" customHeight="1" x14ac:dyDescent="0.45">
      <c r="A40" s="72" t="s">
        <v>58</v>
      </c>
      <c r="B40" s="74" t="s">
        <v>59</v>
      </c>
      <c r="C40" s="74" t="s">
        <v>56</v>
      </c>
      <c r="D40" s="79">
        <v>150000</v>
      </c>
      <c r="E40" s="74"/>
      <c r="F40" s="74"/>
      <c r="G40" s="72" t="s">
        <v>57</v>
      </c>
    </row>
    <row r="41" spans="1:7" s="71" customFormat="1" ht="38.25" customHeight="1" x14ac:dyDescent="0.45">
      <c r="A41" s="72"/>
      <c r="B41" s="73" t="s">
        <v>60</v>
      </c>
      <c r="C41" s="74" t="s">
        <v>56</v>
      </c>
      <c r="D41" s="79"/>
      <c r="E41" s="79">
        <v>1500000</v>
      </c>
      <c r="F41" s="74"/>
      <c r="G41" s="72" t="s">
        <v>57</v>
      </c>
    </row>
    <row r="42" spans="1:7" s="71" customFormat="1" ht="16.5" customHeight="1" x14ac:dyDescent="0.45">
      <c r="A42" s="72"/>
      <c r="B42" s="73" t="s">
        <v>61</v>
      </c>
      <c r="C42" s="74" t="s">
        <v>56</v>
      </c>
      <c r="D42" s="79">
        <v>0</v>
      </c>
      <c r="E42" s="80"/>
      <c r="F42" s="74"/>
      <c r="G42" s="72" t="s">
        <v>57</v>
      </c>
    </row>
    <row r="43" spans="1:7" s="71" customFormat="1" ht="18.5" x14ac:dyDescent="0.45">
      <c r="A43" s="72"/>
      <c r="B43" s="74" t="s">
        <v>62</v>
      </c>
      <c r="C43" s="74" t="s">
        <v>56</v>
      </c>
      <c r="D43" s="79"/>
      <c r="E43" s="4">
        <v>400000</v>
      </c>
      <c r="F43" s="74"/>
      <c r="G43" s="72" t="s">
        <v>57</v>
      </c>
    </row>
    <row r="44" spans="1:7" s="71" customFormat="1" ht="18.5" x14ac:dyDescent="0.45">
      <c r="A44" s="72" t="s">
        <v>63</v>
      </c>
      <c r="B44" s="74" t="s">
        <v>64</v>
      </c>
      <c r="C44" s="74" t="s">
        <v>65</v>
      </c>
      <c r="D44" s="4">
        <v>500000</v>
      </c>
      <c r="E44" s="74"/>
      <c r="F44" s="74"/>
      <c r="G44" s="72" t="s">
        <v>57</v>
      </c>
    </row>
    <row r="45" spans="1:7" s="71" customFormat="1" ht="18.5" x14ac:dyDescent="0.45">
      <c r="A45" s="81" t="s">
        <v>66</v>
      </c>
      <c r="B45" s="74" t="s">
        <v>67</v>
      </c>
      <c r="C45" s="74" t="s">
        <v>65</v>
      </c>
      <c r="D45" s="4">
        <v>300000</v>
      </c>
      <c r="E45" s="74"/>
      <c r="F45" s="74"/>
      <c r="G45" s="72" t="s">
        <v>57</v>
      </c>
    </row>
    <row r="46" spans="1:7" s="71" customFormat="1" ht="42" customHeight="1" x14ac:dyDescent="0.45">
      <c r="A46" s="81" t="s">
        <v>68</v>
      </c>
      <c r="B46" s="82" t="s">
        <v>69</v>
      </c>
      <c r="C46" s="83" t="s">
        <v>70</v>
      </c>
      <c r="D46" s="84">
        <v>1500000</v>
      </c>
      <c r="E46" s="74"/>
      <c r="F46" s="74"/>
      <c r="G46" s="72" t="s">
        <v>57</v>
      </c>
    </row>
    <row r="47" spans="1:7" s="87" customFormat="1" ht="24.75" customHeight="1" x14ac:dyDescent="0.45">
      <c r="A47" s="85" t="s">
        <v>71</v>
      </c>
      <c r="B47" s="74" t="s">
        <v>72</v>
      </c>
      <c r="C47" s="74" t="s">
        <v>73</v>
      </c>
      <c r="D47" s="4">
        <v>1500000</v>
      </c>
      <c r="E47" s="74"/>
      <c r="F47" s="74"/>
      <c r="G47" s="86" t="s">
        <v>57</v>
      </c>
    </row>
    <row r="48" spans="1:7" s="71" customFormat="1" ht="18.5" x14ac:dyDescent="0.45">
      <c r="A48" s="72"/>
      <c r="B48" s="74" t="s">
        <v>74</v>
      </c>
      <c r="C48" s="74" t="s">
        <v>73</v>
      </c>
      <c r="D48" s="80"/>
      <c r="E48" s="80">
        <v>2000000</v>
      </c>
      <c r="F48" s="88"/>
      <c r="G48" s="72" t="s">
        <v>57</v>
      </c>
    </row>
    <row r="49" spans="1:7" s="71" customFormat="1" ht="18.5" x14ac:dyDescent="0.45">
      <c r="A49" s="81"/>
      <c r="B49" s="74" t="s">
        <v>75</v>
      </c>
      <c r="C49" s="74" t="s">
        <v>73</v>
      </c>
      <c r="D49" s="80"/>
      <c r="E49" s="80">
        <v>2500000</v>
      </c>
      <c r="F49" s="88"/>
      <c r="G49" s="72" t="s">
        <v>57</v>
      </c>
    </row>
    <row r="50" spans="1:7" s="71" customFormat="1" ht="18.5" x14ac:dyDescent="0.45">
      <c r="A50" s="81" t="s">
        <v>76</v>
      </c>
      <c r="B50" s="74" t="s">
        <v>77</v>
      </c>
      <c r="C50" s="74" t="s">
        <v>73</v>
      </c>
      <c r="D50" s="4">
        <v>700000</v>
      </c>
      <c r="E50" s="74"/>
      <c r="F50" s="74"/>
      <c r="G50" s="72" t="s">
        <v>57</v>
      </c>
    </row>
    <row r="51" spans="1:7" s="71" customFormat="1" ht="18.5" x14ac:dyDescent="0.45">
      <c r="A51" s="72" t="s">
        <v>78</v>
      </c>
      <c r="B51" s="74" t="s">
        <v>79</v>
      </c>
      <c r="C51" s="74" t="s">
        <v>80</v>
      </c>
      <c r="D51" s="4">
        <v>1720000</v>
      </c>
      <c r="E51" s="74"/>
      <c r="F51" s="74"/>
      <c r="G51" s="72" t="s">
        <v>57</v>
      </c>
    </row>
    <row r="52" spans="1:7" s="71" customFormat="1" ht="18.5" x14ac:dyDescent="0.45">
      <c r="A52" s="72" t="s">
        <v>81</v>
      </c>
      <c r="B52" s="74" t="s">
        <v>82</v>
      </c>
      <c r="C52" s="74" t="s">
        <v>80</v>
      </c>
      <c r="D52" s="4">
        <v>80000</v>
      </c>
      <c r="E52" s="74"/>
      <c r="F52" s="74"/>
      <c r="G52" s="72" t="s">
        <v>57</v>
      </c>
    </row>
    <row r="53" spans="1:7" s="71" customFormat="1" ht="23.25" customHeight="1" x14ac:dyDescent="0.45">
      <c r="A53" s="72" t="s">
        <v>83</v>
      </c>
      <c r="B53" s="74" t="s">
        <v>84</v>
      </c>
      <c r="C53" s="74" t="s">
        <v>80</v>
      </c>
      <c r="D53" s="4">
        <v>2000000</v>
      </c>
      <c r="E53" s="74"/>
      <c r="F53" s="74"/>
      <c r="G53" s="72" t="s">
        <v>57</v>
      </c>
    </row>
    <row r="54" spans="1:7" s="87" customFormat="1" ht="20.5" customHeight="1" x14ac:dyDescent="0.45">
      <c r="A54" s="86" t="s">
        <v>85</v>
      </c>
      <c r="B54" s="73" t="s">
        <v>86</v>
      </c>
      <c r="C54" s="74" t="s">
        <v>80</v>
      </c>
      <c r="D54" s="4">
        <v>1200000</v>
      </c>
      <c r="E54" s="74"/>
      <c r="F54" s="74"/>
      <c r="G54" s="86" t="s">
        <v>57</v>
      </c>
    </row>
    <row r="55" spans="1:7" s="87" customFormat="1" ht="21.75" customHeight="1" x14ac:dyDescent="0.45">
      <c r="A55" s="86" t="s">
        <v>87</v>
      </c>
      <c r="B55" s="74" t="s">
        <v>88</v>
      </c>
      <c r="C55" s="74" t="s">
        <v>80</v>
      </c>
      <c r="D55" s="4">
        <v>1200000</v>
      </c>
      <c r="E55" s="74"/>
      <c r="F55" s="74"/>
      <c r="G55" s="86" t="s">
        <v>57</v>
      </c>
    </row>
    <row r="56" spans="1:7" s="71" customFormat="1" ht="42" customHeight="1" x14ac:dyDescent="0.45">
      <c r="A56" s="72"/>
      <c r="B56" s="89" t="s">
        <v>89</v>
      </c>
      <c r="C56" s="74" t="s">
        <v>90</v>
      </c>
      <c r="D56" s="88"/>
      <c r="E56" s="4">
        <v>750000</v>
      </c>
      <c r="F56" s="74"/>
      <c r="G56" s="72" t="s">
        <v>57</v>
      </c>
    </row>
    <row r="57" spans="1:7" s="71" customFormat="1" ht="33" customHeight="1" x14ac:dyDescent="0.45">
      <c r="A57" s="72" t="s">
        <v>91</v>
      </c>
      <c r="B57" s="89" t="s">
        <v>92</v>
      </c>
      <c r="C57" s="74" t="s">
        <v>90</v>
      </c>
      <c r="D57" s="4">
        <v>680000</v>
      </c>
      <c r="E57" s="74"/>
      <c r="F57" s="74"/>
      <c r="G57" s="72" t="s">
        <v>57</v>
      </c>
    </row>
    <row r="58" spans="1:7" s="71" customFormat="1" ht="27.65" customHeight="1" x14ac:dyDescent="0.45">
      <c r="A58" s="72" t="s">
        <v>93</v>
      </c>
      <c r="B58" s="74" t="s">
        <v>94</v>
      </c>
      <c r="C58" s="74" t="s">
        <v>90</v>
      </c>
      <c r="D58" s="4">
        <v>1300000</v>
      </c>
      <c r="E58" s="88"/>
      <c r="F58" s="74"/>
      <c r="G58" s="72" t="s">
        <v>57</v>
      </c>
    </row>
    <row r="59" spans="1:7" s="87" customFormat="1" ht="33.75" customHeight="1" x14ac:dyDescent="0.45">
      <c r="A59" s="86" t="s">
        <v>95</v>
      </c>
      <c r="B59" s="73" t="s">
        <v>96</v>
      </c>
      <c r="C59" s="74" t="s">
        <v>90</v>
      </c>
      <c r="D59" s="80">
        <f>1500000</f>
        <v>1500000</v>
      </c>
      <c r="E59" s="74"/>
      <c r="F59" s="74"/>
      <c r="G59" s="86" t="s">
        <v>57</v>
      </c>
    </row>
    <row r="60" spans="1:7" s="71" customFormat="1" ht="27.65" customHeight="1" x14ac:dyDescent="0.45">
      <c r="A60" s="72" t="s">
        <v>97</v>
      </c>
      <c r="B60" s="74" t="s">
        <v>98</v>
      </c>
      <c r="C60" s="74" t="s">
        <v>90</v>
      </c>
      <c r="D60" s="4">
        <v>600000</v>
      </c>
      <c r="E60" s="74"/>
      <c r="F60" s="74"/>
      <c r="G60" s="72" t="s">
        <v>57</v>
      </c>
    </row>
    <row r="61" spans="1:7" s="87" customFormat="1" ht="40" customHeight="1" x14ac:dyDescent="0.45">
      <c r="A61" s="86" t="s">
        <v>99</v>
      </c>
      <c r="B61" s="93" t="s">
        <v>100</v>
      </c>
      <c r="C61" s="83" t="s">
        <v>90</v>
      </c>
      <c r="D61" s="94">
        <v>2000000</v>
      </c>
      <c r="E61" s="74"/>
      <c r="F61" s="74"/>
      <c r="G61" s="86" t="s">
        <v>57</v>
      </c>
    </row>
    <row r="62" spans="1:7" s="87" customFormat="1" ht="23.25" customHeight="1" x14ac:dyDescent="0.45">
      <c r="A62" s="86" t="s">
        <v>101</v>
      </c>
      <c r="B62" s="74" t="s">
        <v>102</v>
      </c>
      <c r="C62" s="74" t="s">
        <v>48</v>
      </c>
      <c r="D62" s="4">
        <v>1600000</v>
      </c>
      <c r="E62" s="4">
        <v>8000000</v>
      </c>
      <c r="F62" s="4">
        <v>13500000</v>
      </c>
      <c r="G62" s="86" t="s">
        <v>57</v>
      </c>
    </row>
    <row r="63" spans="1:7" s="71" customFormat="1" ht="24" customHeight="1" x14ac:dyDescent="0.45">
      <c r="A63" s="72" t="s">
        <v>103</v>
      </c>
      <c r="B63" s="74" t="s">
        <v>104</v>
      </c>
      <c r="C63" s="74" t="s">
        <v>48</v>
      </c>
      <c r="D63" s="4">
        <v>800000</v>
      </c>
      <c r="E63" s="4"/>
      <c r="F63" s="4"/>
      <c r="G63" s="72" t="s">
        <v>57</v>
      </c>
    </row>
    <row r="64" spans="1:7" s="71" customFormat="1" ht="37" x14ac:dyDescent="0.45">
      <c r="A64" s="72"/>
      <c r="B64" s="73" t="s">
        <v>105</v>
      </c>
      <c r="C64" s="74" t="s">
        <v>48</v>
      </c>
      <c r="D64" s="4"/>
      <c r="E64" s="4"/>
      <c r="F64" s="4"/>
      <c r="G64" s="72" t="s">
        <v>57</v>
      </c>
    </row>
    <row r="65" spans="1:7" s="71" customFormat="1" ht="21.75" customHeight="1" x14ac:dyDescent="0.45">
      <c r="A65" s="72" t="s">
        <v>106</v>
      </c>
      <c r="B65" s="74" t="s">
        <v>107</v>
      </c>
      <c r="C65" s="74" t="s">
        <v>48</v>
      </c>
      <c r="D65" s="4">
        <v>1000000</v>
      </c>
      <c r="E65" s="4"/>
      <c r="F65" s="4"/>
      <c r="G65" s="72" t="s">
        <v>57</v>
      </c>
    </row>
    <row r="66" spans="1:7" s="71" customFormat="1" ht="33.75" customHeight="1" x14ac:dyDescent="0.45">
      <c r="A66" s="72" t="s">
        <v>108</v>
      </c>
      <c r="B66" s="73" t="s">
        <v>109</v>
      </c>
      <c r="C66" s="74" t="s">
        <v>90</v>
      </c>
      <c r="D66" s="4">
        <v>500000</v>
      </c>
      <c r="E66" s="74"/>
      <c r="F66" s="74"/>
      <c r="G66" s="72" t="s">
        <v>57</v>
      </c>
    </row>
    <row r="67" spans="1:7" s="71" customFormat="1" ht="35.25" customHeight="1" x14ac:dyDescent="0.45">
      <c r="A67" s="72"/>
      <c r="B67" s="73" t="s">
        <v>110</v>
      </c>
      <c r="C67" s="74" t="s">
        <v>90</v>
      </c>
      <c r="D67" s="88"/>
      <c r="E67" s="4">
        <v>2000000</v>
      </c>
      <c r="F67" s="74"/>
      <c r="G67" s="72" t="s">
        <v>57</v>
      </c>
    </row>
    <row r="68" spans="1:7" s="71" customFormat="1" ht="18.75" customHeight="1" x14ac:dyDescent="0.45">
      <c r="A68" s="72" t="s">
        <v>111</v>
      </c>
      <c r="B68" s="74" t="s">
        <v>112</v>
      </c>
      <c r="C68" s="74" t="s">
        <v>113</v>
      </c>
      <c r="D68" s="4">
        <v>300000</v>
      </c>
      <c r="E68" s="4"/>
      <c r="F68" s="74"/>
      <c r="G68" s="72" t="s">
        <v>57</v>
      </c>
    </row>
    <row r="69" spans="1:7" s="71" customFormat="1" ht="18.75" hidden="1" customHeight="1" x14ac:dyDescent="0.45">
      <c r="A69" s="90"/>
      <c r="B69" s="95"/>
      <c r="C69" s="96"/>
      <c r="D69" s="12"/>
      <c r="E69" s="96"/>
      <c r="F69" s="96"/>
      <c r="G69" s="72" t="s">
        <v>57</v>
      </c>
    </row>
    <row r="70" spans="1:7" s="71" customFormat="1" ht="18.75" hidden="1" customHeight="1" x14ac:dyDescent="0.45">
      <c r="A70" s="90"/>
      <c r="B70" s="97"/>
      <c r="C70" s="74"/>
      <c r="D70" s="4"/>
      <c r="E70" s="74"/>
      <c r="F70" s="74"/>
      <c r="G70" s="72" t="s">
        <v>57</v>
      </c>
    </row>
    <row r="71" spans="1:7" s="71" customFormat="1" ht="38.5" customHeight="1" x14ac:dyDescent="0.45">
      <c r="A71" s="72" t="s">
        <v>24</v>
      </c>
      <c r="B71" s="74" t="s">
        <v>114</v>
      </c>
      <c r="C71" s="98" t="s">
        <v>80</v>
      </c>
      <c r="D71" s="99">
        <v>1000000</v>
      </c>
      <c r="E71" s="74"/>
      <c r="F71" s="74"/>
      <c r="G71" s="72" t="s">
        <v>57</v>
      </c>
    </row>
    <row r="72" spans="1:7" s="71" customFormat="1" ht="18.75" customHeight="1" x14ac:dyDescent="0.45">
      <c r="A72" s="90" t="s">
        <v>106</v>
      </c>
      <c r="B72" s="98" t="s">
        <v>115</v>
      </c>
      <c r="C72" s="98" t="s">
        <v>116</v>
      </c>
      <c r="D72" s="99">
        <v>1200000</v>
      </c>
      <c r="E72" s="74"/>
      <c r="F72" s="74"/>
      <c r="G72" s="72" t="s">
        <v>57</v>
      </c>
    </row>
    <row r="73" spans="1:7" s="71" customFormat="1" ht="36.5" customHeight="1" x14ac:dyDescent="0.45">
      <c r="A73" s="90" t="s">
        <v>117</v>
      </c>
      <c r="B73" s="73" t="s">
        <v>118</v>
      </c>
      <c r="C73" s="74" t="s">
        <v>56</v>
      </c>
      <c r="D73" s="99">
        <v>1300000</v>
      </c>
      <c r="E73" s="74"/>
      <c r="F73" s="74"/>
      <c r="G73" s="72" t="s">
        <v>119</v>
      </c>
    </row>
    <row r="74" spans="1:7" s="71" customFormat="1" ht="32.5" customHeight="1" x14ac:dyDescent="0.45">
      <c r="A74" s="90" t="s">
        <v>120</v>
      </c>
      <c r="B74" s="73" t="s">
        <v>140</v>
      </c>
      <c r="C74" s="96" t="s">
        <v>90</v>
      </c>
      <c r="D74" s="100">
        <v>1300000</v>
      </c>
      <c r="E74" s="96"/>
      <c r="F74" s="96"/>
      <c r="G74" s="72" t="s">
        <v>119</v>
      </c>
    </row>
    <row r="75" spans="1:7" s="71" customFormat="1" ht="30" hidden="1" customHeight="1" x14ac:dyDescent="0.45">
      <c r="A75" s="90" t="s">
        <v>121</v>
      </c>
      <c r="B75" s="91" t="s">
        <v>122</v>
      </c>
      <c r="C75" s="91" t="s">
        <v>123</v>
      </c>
      <c r="D75" s="92"/>
      <c r="E75" s="91"/>
      <c r="F75" s="91"/>
      <c r="G75" s="72" t="s">
        <v>124</v>
      </c>
    </row>
    <row r="76" spans="1:7" ht="18.5" x14ac:dyDescent="0.45">
      <c r="A76" s="13"/>
      <c r="B76" s="52" t="s">
        <v>125</v>
      </c>
      <c r="C76" s="52"/>
      <c r="D76" s="55">
        <f>SUM(D39:D75)</f>
        <v>26030000</v>
      </c>
      <c r="E76" s="55">
        <f>SUM(E39:E67)</f>
        <v>17150000</v>
      </c>
      <c r="F76" s="55">
        <f>SUM(F39:F67)</f>
        <v>13500000</v>
      </c>
      <c r="G76" s="56"/>
    </row>
    <row r="77" spans="1:7" x14ac:dyDescent="0.35">
      <c r="A77" s="13"/>
      <c r="B77" s="10"/>
      <c r="C77" s="10"/>
      <c r="D77" s="10"/>
      <c r="E77" s="10"/>
      <c r="F77" s="10"/>
      <c r="G77" s="5"/>
    </row>
    <row r="78" spans="1:7" s="8" customFormat="1" x14ac:dyDescent="0.35">
      <c r="A78" s="1"/>
      <c r="B78" s="35" t="s">
        <v>126</v>
      </c>
      <c r="C78" s="35"/>
      <c r="D78" s="47">
        <f>D76+D36+D31+D28+D15</f>
        <v>106389999.90000001</v>
      </c>
      <c r="E78" s="47">
        <f>E76+E36+E31+E28+E15</f>
        <v>207176800.19999999</v>
      </c>
      <c r="F78" s="47">
        <f>F76+F36+F31+F28+F15</f>
        <v>210369600</v>
      </c>
      <c r="G78" s="35"/>
    </row>
    <row r="79" spans="1:7" x14ac:dyDescent="0.35">
      <c r="D79" s="57"/>
    </row>
    <row r="80" spans="1:7" x14ac:dyDescent="0.35">
      <c r="D80" s="58"/>
    </row>
    <row r="81" spans="2:5" ht="18.5" x14ac:dyDescent="0.45">
      <c r="B81" s="52" t="s">
        <v>127</v>
      </c>
      <c r="C81" s="52" t="s">
        <v>128</v>
      </c>
      <c r="D81" s="52" t="s">
        <v>129</v>
      </c>
      <c r="E81" s="52" t="s">
        <v>130</v>
      </c>
    </row>
    <row r="82" spans="2:5" ht="29.25" customHeight="1" x14ac:dyDescent="0.45">
      <c r="B82" s="59" t="s">
        <v>131</v>
      </c>
      <c r="C82" s="60">
        <v>226374000</v>
      </c>
      <c r="D82" s="60">
        <v>251551000</v>
      </c>
      <c r="E82" s="60">
        <v>273787000</v>
      </c>
    </row>
    <row r="83" spans="2:5" ht="18.5" x14ac:dyDescent="0.45">
      <c r="B83" s="6" t="s">
        <v>10</v>
      </c>
      <c r="C83" s="61">
        <v>2586000</v>
      </c>
      <c r="D83" s="61">
        <v>2699300</v>
      </c>
      <c r="E83" s="61">
        <v>2817400</v>
      </c>
    </row>
    <row r="84" spans="2:5" ht="18.5" x14ac:dyDescent="0.45">
      <c r="B84" s="6" t="s">
        <v>132</v>
      </c>
      <c r="C84" s="61">
        <v>1700000</v>
      </c>
      <c r="D84" s="61">
        <v>1700000</v>
      </c>
      <c r="E84" s="61">
        <v>1900000</v>
      </c>
    </row>
    <row r="85" spans="2:5" ht="18.5" x14ac:dyDescent="0.45">
      <c r="B85" s="11" t="s">
        <v>133</v>
      </c>
      <c r="C85" s="62">
        <v>1035000</v>
      </c>
      <c r="D85" s="11"/>
      <c r="E85" s="11"/>
    </row>
    <row r="86" spans="2:5" ht="18.5" x14ac:dyDescent="0.45">
      <c r="B86" s="52" t="s">
        <v>134</v>
      </c>
      <c r="C86" s="55">
        <f>SUM(C82:C85)</f>
        <v>231695000</v>
      </c>
      <c r="D86" s="55">
        <f t="shared" ref="D86:E86" si="5">SUM(D82:D85)</f>
        <v>255950300</v>
      </c>
      <c r="E86" s="55">
        <f t="shared" si="5"/>
        <v>278504400</v>
      </c>
    </row>
    <row r="87" spans="2:5" ht="18.5" x14ac:dyDescent="0.45">
      <c r="B87" s="59" t="s">
        <v>10</v>
      </c>
      <c r="C87" s="60">
        <f>51720000-C83</f>
        <v>49134000</v>
      </c>
      <c r="D87" s="60">
        <f>53986000-D83</f>
        <v>51286700</v>
      </c>
      <c r="E87" s="60">
        <f>56348000-E83</f>
        <v>53530600</v>
      </c>
    </row>
    <row r="88" spans="2:5" ht="18.5" x14ac:dyDescent="0.45">
      <c r="B88" s="6" t="s">
        <v>135</v>
      </c>
      <c r="C88" s="61">
        <v>0</v>
      </c>
      <c r="D88" s="61">
        <v>5000000</v>
      </c>
      <c r="E88" s="61">
        <v>0</v>
      </c>
    </row>
    <row r="89" spans="2:5" ht="18.5" x14ac:dyDescent="0.45">
      <c r="B89" s="6" t="s">
        <v>136</v>
      </c>
      <c r="C89" s="61">
        <v>0</v>
      </c>
      <c r="D89" s="61">
        <v>18000000</v>
      </c>
      <c r="E89" s="61">
        <v>18806000</v>
      </c>
    </row>
    <row r="90" spans="2:5" ht="18.5" hidden="1" x14ac:dyDescent="0.45">
      <c r="B90" s="63"/>
      <c r="C90" s="64"/>
      <c r="D90" s="64"/>
      <c r="E90" s="64"/>
    </row>
    <row r="91" spans="2:5" ht="18.5" x14ac:dyDescent="0.45">
      <c r="B91" s="6" t="s">
        <v>33</v>
      </c>
      <c r="C91" s="61">
        <v>0</v>
      </c>
      <c r="D91" s="61">
        <v>52209000</v>
      </c>
      <c r="E91" s="61">
        <v>54533000</v>
      </c>
    </row>
    <row r="92" spans="2:5" ht="28.5" customHeight="1" x14ac:dyDescent="0.45">
      <c r="B92" s="6" t="s">
        <v>137</v>
      </c>
      <c r="C92" s="61">
        <v>31226000</v>
      </c>
      <c r="D92" s="61">
        <v>63531100</v>
      </c>
      <c r="E92" s="61">
        <v>70000000</v>
      </c>
    </row>
    <row r="93" spans="2:5" ht="16" customHeight="1" x14ac:dyDescent="0.45">
      <c r="B93" s="53" t="s">
        <v>138</v>
      </c>
      <c r="C93" s="54">
        <f>D76</f>
        <v>26030000</v>
      </c>
      <c r="D93" s="54">
        <v>17150000</v>
      </c>
      <c r="E93" s="54">
        <v>13500000</v>
      </c>
    </row>
    <row r="94" spans="2:5" ht="18.5" x14ac:dyDescent="0.45">
      <c r="B94" s="104" t="s">
        <v>139</v>
      </c>
      <c r="C94" s="106">
        <f>SUM(C87:C93)</f>
        <v>106390000</v>
      </c>
      <c r="D94" s="106">
        <f t="shared" ref="D94:E94" si="6">SUM(D87:D93)</f>
        <v>207176800</v>
      </c>
      <c r="E94" s="106">
        <f t="shared" si="6"/>
        <v>210369600</v>
      </c>
    </row>
    <row r="95" spans="2:5" x14ac:dyDescent="0.35">
      <c r="C95" s="57"/>
      <c r="D95" s="57"/>
      <c r="E95" s="57"/>
    </row>
    <row r="96" spans="2:5" ht="18.5" hidden="1" x14ac:dyDescent="0.45">
      <c r="B96" s="65" t="s">
        <v>122</v>
      </c>
      <c r="C96" s="65" t="s">
        <v>123</v>
      </c>
      <c r="D96" s="66">
        <v>500000</v>
      </c>
    </row>
    <row r="97" spans="3:5" x14ac:dyDescent="0.35">
      <c r="C97" s="57"/>
      <c r="D97" s="57"/>
      <c r="E97" s="57"/>
    </row>
    <row r="98" spans="3:5" x14ac:dyDescent="0.35">
      <c r="C98" s="57"/>
    </row>
    <row r="99" spans="3:5" x14ac:dyDescent="0.35">
      <c r="C99" s="67"/>
    </row>
  </sheetData>
  <pageMargins left="0.7" right="0.7" top="0.75" bottom="0.75" header="0.3" footer="0.3"/>
  <pageSetup scale="53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CAPEX 2023-2024</vt:lpstr>
      <vt:lpstr>'CAPEX 2023-2024'!Print_Area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Morami Monyeki</dc:creator>
  <cp:lastModifiedBy>Lesego Matlwa</cp:lastModifiedBy>
  <dcterms:created xsi:type="dcterms:W3CDTF">2023-05-17T11:05:35Z</dcterms:created>
  <dcterms:modified xsi:type="dcterms:W3CDTF">2023-05-17T15:29:07Z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dc1152-42be-423d-95e2-c7b94472e955_Enabled">
    <vt:lpwstr>true</vt:lpwstr>
  </property>
  <property fmtid="{D5CDD505-2E9C-101B-9397-08002B2CF9AE}" pid="3" name="MSIP_Label_aadc1152-42be-423d-95e2-c7b94472e955_SetDate">
    <vt:lpwstr>2023-05-17T11:06:49Z</vt:lpwstr>
  </property>
  <property fmtid="{D5CDD505-2E9C-101B-9397-08002B2CF9AE}" pid="4" name="MSIP_Label_aadc1152-42be-423d-95e2-c7b94472e955_Method">
    <vt:lpwstr>Standard</vt:lpwstr>
  </property>
  <property fmtid="{D5CDD505-2E9C-101B-9397-08002B2CF9AE}" pid="5" name="MSIP_Label_aadc1152-42be-423d-95e2-c7b94472e955_Name">
    <vt:lpwstr>General Information</vt:lpwstr>
  </property>
  <property fmtid="{D5CDD505-2E9C-101B-9397-08002B2CF9AE}" pid="6" name="MSIP_Label_aadc1152-42be-423d-95e2-c7b94472e955_SiteId">
    <vt:lpwstr>e2c455c8-ae1c-44c3-99c4-92f90dcd0e07</vt:lpwstr>
  </property>
  <property fmtid="{D5CDD505-2E9C-101B-9397-08002B2CF9AE}" pid="7" name="MSIP_Label_aadc1152-42be-423d-95e2-c7b94472e955_ActionId">
    <vt:lpwstr>304c8e9f-91aa-43bd-b1c4-6b213121a05f</vt:lpwstr>
  </property>
  <property fmtid="{D5CDD505-2E9C-101B-9397-08002B2CF9AE}" pid="8" name="MSIP_Label_aadc1152-42be-423d-95e2-c7b94472e955_ContentBits">
    <vt:lpwstr>0</vt:lpwstr>
  </property>
</Properties>
</file>